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24226"/>
  <mc:AlternateContent xmlns:mc="http://schemas.openxmlformats.org/markup-compatibility/2006">
    <mc:Choice Requires="x15">
      <x15ac:absPath xmlns:x15ac="http://schemas.microsoft.com/office/spreadsheetml/2010/11/ac" url="https://d.docs.live.net/df77313db94e6024/"/>
    </mc:Choice>
  </mc:AlternateContent>
  <xr:revisionPtr revIDLastSave="4" documentId="8_{E11F9673-996C-47A3-9B19-79E07AD157B5}" xr6:coauthVersionLast="47" xr6:coauthVersionMax="47" xr10:uidLastSave="{61ABC005-8F69-4514-AFA6-124AD04B29BC}"/>
  <bookViews>
    <workbookView xWindow="-108" yWindow="-108" windowWidth="23256" windowHeight="13176" xr2:uid="{00000000-000D-0000-FFFF-FFFF00000000}"/>
  </bookViews>
  <sheets>
    <sheet name="Variances" sheetId="1" r:id="rId1"/>
  </sheets>
  <definedNames>
    <definedName name="_xlnm.Print_Area" localSheetId="0">Variances!$A$1:$O$32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 i="1" l="1"/>
  <c r="L28" i="1" s="1"/>
  <c r="H26" i="1"/>
  <c r="L26" i="1" s="1"/>
  <c r="N26" i="1" s="1"/>
  <c r="H24" i="1"/>
  <c r="L24" i="1" s="1"/>
  <c r="N24" i="1" s="1"/>
  <c r="H20" i="1"/>
  <c r="K20" i="1" s="1"/>
  <c r="H18" i="1"/>
  <c r="L18" i="1" s="1"/>
  <c r="N18" i="1" s="1"/>
  <c r="H16" i="1"/>
  <c r="L16" i="1" s="1"/>
  <c r="H14" i="1"/>
  <c r="L14" i="1" s="1"/>
  <c r="H12" i="1"/>
  <c r="L12" i="1" s="1"/>
  <c r="N12" i="1" s="1"/>
  <c r="G28" i="1"/>
  <c r="M28" i="1" s="1"/>
  <c r="G26" i="1"/>
  <c r="M26" i="1" s="1"/>
  <c r="G24" i="1"/>
  <c r="M24" i="1" s="1"/>
  <c r="G20" i="1"/>
  <c r="M20" i="1" s="1"/>
  <c r="G18" i="1"/>
  <c r="M18" i="1" s="1"/>
  <c r="G16" i="1"/>
  <c r="M16" i="1" s="1"/>
  <c r="G14" i="1"/>
  <c r="M14" i="1" s="1"/>
  <c r="G12" i="1"/>
  <c r="M12" i="1" s="1"/>
  <c r="J12" i="1"/>
  <c r="I12" i="1"/>
  <c r="J28" i="1"/>
  <c r="I28" i="1"/>
  <c r="J26" i="1"/>
  <c r="I26" i="1"/>
  <c r="J24" i="1"/>
  <c r="I24" i="1"/>
  <c r="J20" i="1"/>
  <c r="I20" i="1"/>
  <c r="J18" i="1"/>
  <c r="I18" i="1"/>
  <c r="J16" i="1"/>
  <c r="I16" i="1"/>
  <c r="J14" i="1"/>
  <c r="I14" i="1"/>
  <c r="K28" i="1"/>
  <c r="F22" i="1"/>
  <c r="N10" i="1" s="1"/>
  <c r="D22" i="1"/>
  <c r="N28" i="1" l="1"/>
  <c r="K26" i="1"/>
  <c r="K24" i="1"/>
  <c r="K18" i="1"/>
  <c r="N16" i="1"/>
  <c r="K16" i="1"/>
  <c r="K14" i="1"/>
  <c r="H22" i="1"/>
  <c r="K22" i="1" s="1"/>
  <c r="K12" i="1"/>
  <c r="J22" i="1"/>
  <c r="G22" i="1"/>
  <c r="M22" i="1" s="1"/>
  <c r="I22" i="1"/>
  <c r="L20" i="1"/>
  <c r="L22" i="1" l="1"/>
  <c r="N22" i="1" s="1"/>
</calcChain>
</file>

<file path=xl/sharedStrings.xml><?xml version="1.0" encoding="utf-8"?>
<sst xmlns="http://schemas.openxmlformats.org/spreadsheetml/2006/main" count="28" uniqueCount="25">
  <si>
    <t>Variance</t>
  </si>
  <si>
    <t>£</t>
  </si>
  <si>
    <t>1 Balances Brought Forward</t>
  </si>
  <si>
    <t>3 Total Other Receipts</t>
  </si>
  <si>
    <t>4 Staff Costs</t>
  </si>
  <si>
    <t>7 Balances Carried Forward</t>
  </si>
  <si>
    <t>10 Total Borrowings</t>
  </si>
  <si>
    <t>5 Loan Interest/Capital Repayment</t>
  </si>
  <si>
    <t>9 Total Fixed Assets plus Other Long Term Investments and Assets</t>
  </si>
  <si>
    <t>8 Total Cash and Short Term Investments</t>
  </si>
  <si>
    <t>%</t>
  </si>
  <si>
    <t>Explanation Required?</t>
  </si>
  <si>
    <t xml:space="preserve">Name of smaller authority: </t>
  </si>
  <si>
    <t>2 Precept or Rates and Levies</t>
  </si>
  <si>
    <t>6 All Other Payments</t>
  </si>
  <si>
    <r>
      <t xml:space="preserve">Insert figures from Section 2 of the AGAR in all </t>
    </r>
    <r>
      <rPr>
        <b/>
        <u/>
        <sz val="10"/>
        <color indexed="62"/>
        <rFont val="Arial"/>
        <family val="2"/>
      </rPr>
      <t>Blue</t>
    </r>
    <r>
      <rPr>
        <b/>
        <sz val="10"/>
        <color indexed="10"/>
        <rFont val="Arial"/>
        <family val="2"/>
      </rPr>
      <t xml:space="preserve"> highlighted boxes </t>
    </r>
  </si>
  <si>
    <r>
      <t xml:space="preserve">Explanation </t>
    </r>
    <r>
      <rPr>
        <b/>
        <u/>
        <sz val="11"/>
        <color indexed="8"/>
        <rFont val="Arial"/>
        <family val="2"/>
      </rPr>
      <t>(must include narrative and supporting figures)</t>
    </r>
  </si>
  <si>
    <t>DO NOT OVERWRITE THE BOXES HIGHLIGHTED IN RED/GREEN</t>
  </si>
  <si>
    <t>Please ensure variance explanations are quantified to reduce the variance excluding stated items below the 15% / £500 / £100,000 threshold</t>
  </si>
  <si>
    <t>Is &gt; 15%</t>
  </si>
  <si>
    <t>Is &gt; £100,000</t>
  </si>
  <si>
    <r>
      <t xml:space="preserve">Now, please provide full explanations, including numerical values, for the following that will be flagged in the green boxes where relevant:
</t>
    </r>
    <r>
      <rPr>
        <sz val="10"/>
        <color indexed="8"/>
        <rFont val="Arial"/>
        <family val="2"/>
      </rPr>
      <t>• variances of more than 15% between totals for individual boxes (except variances of less than £500);
• variances of more than £100,000 must be explained even where this constitutes less than 15%;</t>
    </r>
  </si>
  <si>
    <t xml:space="preserve">Explanation of variances 2023/24 – pro forma </t>
  </si>
  <si>
    <r>
      <t xml:space="preserve">I have carefully read the guidance on submitting the Explanation of Variances and trust that the following analysis of comparative figures for 2022-23 and 2023-24 provides sufficient explanation in support. The variance of £274,763 is primarily due to a significant drop in income generated by the Levens Community Project. This Project is a long-standing community-led initiative to build 7 affordable homes and a new village hall. It is managed by the Parish Council and has a separate bank account though there are transfers between accounts for salary and VAT adjustments. Income streams to fund the Project include: the sale of land (small, redundant quarry sites on which planning consent has been secured) at market value for the construction of self-build houses; the sale of building stone as a result of excavations on these sites and income received from grants. Income and expenditure within the Project fluctuate year on year depending on the sale of land and the grants that have been secured in the period. In 2022-23 the gross income from the Project was £343,798 compared with £63,563 in 2023-24. Significant areas where income varies and the explanations are as follows: </t>
    </r>
    <r>
      <rPr>
        <u/>
        <sz val="11"/>
        <color theme="1"/>
        <rFont val="Arial"/>
        <family val="2"/>
      </rPr>
      <t>Grants</t>
    </r>
    <r>
      <rPr>
        <sz val="11"/>
        <color theme="1"/>
        <rFont val="Arial"/>
        <family val="2"/>
      </rPr>
      <t xml:space="preserve">: In 2022-23 grants totalled £120,740 from the Community Led Housing Fund comprising £110,443 in Infrastructure Grants for work completed and £10,297 in Capacity Grants. In 2023-24 no work had been completed that qualified for Infrastructure Grant and only £9,436 was eligible and claimed through Capacity Grant; </t>
    </r>
    <r>
      <rPr>
        <u/>
        <sz val="11"/>
        <color theme="1"/>
        <rFont val="Arial"/>
        <family val="2"/>
      </rPr>
      <t>Sale of Land</t>
    </r>
    <r>
      <rPr>
        <sz val="11"/>
        <color theme="1"/>
        <rFont val="Arial"/>
        <family val="2"/>
      </rPr>
      <t xml:space="preserve">: In 22-23 £162,368 was received as proceeds of sale of land - no income was received from this source in 2023-24; </t>
    </r>
    <r>
      <rPr>
        <u/>
        <sz val="11"/>
        <color theme="1"/>
        <rFont val="Arial"/>
        <family val="2"/>
      </rPr>
      <t>Sale of Stone</t>
    </r>
    <r>
      <rPr>
        <sz val="11"/>
        <color theme="1"/>
        <rFont val="Arial"/>
        <family val="2"/>
      </rPr>
      <t xml:space="preserve">: again, lesser receipts from the sale of stone (£47,500 in 22-23 compared with £22,615 in 23-24) and this resulted in a linked drop in </t>
    </r>
    <r>
      <rPr>
        <u/>
        <sz val="11"/>
        <color theme="1"/>
        <rFont val="Arial"/>
        <family val="2"/>
      </rPr>
      <t>VAT received on sale</t>
    </r>
    <r>
      <rPr>
        <sz val="11"/>
        <color theme="1"/>
        <rFont val="Arial"/>
        <family val="2"/>
      </rPr>
      <t xml:space="preserve"> (down from £9,500 to £4,507); </t>
    </r>
    <r>
      <rPr>
        <u/>
        <sz val="11"/>
        <color theme="1"/>
        <rFont val="Arial"/>
        <family val="2"/>
      </rPr>
      <t>VAT refunds</t>
    </r>
    <r>
      <rPr>
        <sz val="11"/>
        <color theme="1"/>
        <rFont val="Arial"/>
        <family val="2"/>
      </rPr>
      <t xml:space="preserve"> were up in 23-24 to £21,885 compared to £3,690 in the previous year and</t>
    </r>
    <r>
      <rPr>
        <u/>
        <sz val="11"/>
        <color theme="1"/>
        <rFont val="Arial"/>
        <family val="2"/>
      </rPr>
      <t xml:space="preserve"> miscellaneous income</t>
    </r>
    <r>
      <rPr>
        <sz val="11"/>
        <color theme="1"/>
        <rFont val="Arial"/>
        <family val="2"/>
      </rPr>
      <t xml:space="preserve"> showed as inter-account transfers, correction of a banking error and a donation - totalling £5,120 compared with no misc. income in the previous year. The resultant variance within the Project account was a £280,235 drop in receipts between 2023-24 and the previous year. By comparison, income in the 'core' PC account was up on the previous year by £2,966 in 2023-24. Significant items were a transfer of £1,400 from the Project to the core account to offset increased audit costs as a result of the Project but paid by the PC. The Parish Council operates the payroll and transfers in to its account for salaries paid exceeded the previous year by £5,119 whilst VAT refunds exeeded the previous year by £1,186. These increases in income were however offset by a drop in other grants received which had amounted to £4,677 in 2022-23 compared with nil in 2023-34. There were a number of other small variances. The net result of the combined variances amounts to the overall variance of £274,763.          </t>
    </r>
  </si>
  <si>
    <t xml:space="preserve">The variance is a reduction of £48,019 of expenditure in 2023-24 compared with 2022-23. On the Parish Council 'Core' account, expenditure dropped from £19,299 in 2022-23 to £9,754 in 2023-24 i.e. a reduction of £9,754. Significant areas that contributed to this figure were reductions in capital spend (£1,390), street lighting costs (£1,738), website development costs (£958), footpath survey costs (£576) and grants (£4,429) - in all totalling £9,091. Additional less significant variances bring the total reduction in expenditure on the core account to £9,754. On the Project account, payments on the cashbook in 2023-24 were up by £22,527, but against this should be offset the £9,754 reduction in spend on the 'core' account analysed above leaving an apparent increase in spend in 2023-24 of £12,773. However when the difference in creditors in 2024 (£29,252) and 2022-23 (£31,540) totalling (£60,792) is deducted from the £12,773 this leaves the variance of £48,019.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</si>
</sst>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4"/>
      <name val="Arial"/>
      <family val="2"/>
    </font>
    <font>
      <b/>
      <sz val="12"/>
      <name val="Arial"/>
      <family val="2"/>
    </font>
    <font>
      <b/>
      <sz val="10"/>
      <name val="Arial"/>
      <family val="2"/>
    </font>
    <font>
      <b/>
      <sz val="10"/>
      <color indexed="10"/>
      <name val="Arial"/>
      <family val="2"/>
    </font>
    <font>
      <b/>
      <u/>
      <sz val="10"/>
      <color indexed="62"/>
      <name val="Arial"/>
      <family val="2"/>
    </font>
    <font>
      <b/>
      <sz val="11"/>
      <color indexed="8"/>
      <name val="Arial"/>
      <family val="2"/>
    </font>
    <font>
      <sz val="10"/>
      <color indexed="8"/>
      <name val="Arial"/>
      <family val="2"/>
    </font>
    <font>
      <b/>
      <u/>
      <sz val="11"/>
      <color indexed="8"/>
      <name val="Arial"/>
      <family val="2"/>
    </font>
    <font>
      <sz val="11"/>
      <color theme="1"/>
      <name val="Arial"/>
      <family val="2"/>
    </font>
    <font>
      <b/>
      <sz val="11"/>
      <color rgb="FFFF0000"/>
      <name val="Arial"/>
      <family val="2"/>
    </font>
    <font>
      <b/>
      <sz val="11"/>
      <color theme="1"/>
      <name val="Arial"/>
      <family val="2"/>
    </font>
    <font>
      <sz val="10"/>
      <color theme="1"/>
      <name val="Symbol"/>
      <family val="1"/>
      <charset val="2"/>
    </font>
    <font>
      <b/>
      <sz val="14"/>
      <color rgb="FFFF0000"/>
      <name val="Arial"/>
      <family val="2"/>
    </font>
    <font>
      <b/>
      <sz val="10"/>
      <color theme="1"/>
      <name val="Arial"/>
      <family val="2"/>
    </font>
    <font>
      <u/>
      <sz val="11"/>
      <color theme="1"/>
      <name val="Arial"/>
      <family val="2"/>
    </font>
  </fonts>
  <fills count="4">
    <fill>
      <patternFill patternType="none"/>
    </fill>
    <fill>
      <patternFill patternType="gray125"/>
    </fill>
    <fill>
      <patternFill patternType="solid">
        <fgColor rgb="FF66CCFF"/>
        <bgColor indexed="64"/>
      </patternFill>
    </fill>
    <fill>
      <patternFill patternType="solid">
        <fgColor rgb="FF92D05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thin">
        <color indexed="64"/>
      </right>
      <top/>
      <bottom/>
      <diagonal/>
    </border>
  </borders>
  <cellStyleXfs count="1">
    <xf numFmtId="0" fontId="0" fillId="0" borderId="0"/>
  </cellStyleXfs>
  <cellXfs count="34">
    <xf numFmtId="0" fontId="0" fillId="0" borderId="0" xfId="0"/>
    <xf numFmtId="0" fontId="4" fillId="0" borderId="0" xfId="0" applyFont="1"/>
    <xf numFmtId="0" fontId="9" fillId="0" borderId="0" xfId="0" applyFont="1"/>
    <xf numFmtId="0" fontId="9" fillId="0" borderId="0" xfId="0" applyFont="1" applyAlignment="1">
      <alignment horizontal="center"/>
    </xf>
    <xf numFmtId="3" fontId="9" fillId="0" borderId="0" xfId="0" applyNumberFormat="1" applyFont="1"/>
    <xf numFmtId="10" fontId="9" fillId="0" borderId="0" xfId="0" applyNumberFormat="1" applyFont="1"/>
    <xf numFmtId="0" fontId="9" fillId="0" borderId="0" xfId="0" applyFont="1" applyAlignment="1">
      <alignment vertical="center"/>
    </xf>
    <xf numFmtId="3" fontId="3" fillId="2" borderId="1" xfId="0" applyNumberFormat="1" applyFont="1" applyFill="1" applyBorder="1" applyAlignment="1" applyProtection="1">
      <alignment horizontal="center"/>
      <protection locked="0"/>
    </xf>
    <xf numFmtId="0" fontId="2" fillId="0" borderId="0" xfId="0" applyFont="1" applyAlignment="1">
      <alignment vertical="top"/>
    </xf>
    <xf numFmtId="0" fontId="9" fillId="3" borderId="2" xfId="0" applyFont="1" applyFill="1" applyBorder="1" applyAlignment="1">
      <alignment wrapText="1"/>
    </xf>
    <xf numFmtId="0" fontId="10" fillId="0" borderId="0" xfId="0" applyFont="1"/>
    <xf numFmtId="0" fontId="9" fillId="0" borderId="0" xfId="0" applyFont="1" applyAlignment="1">
      <alignment wrapText="1"/>
    </xf>
    <xf numFmtId="0" fontId="9" fillId="0" borderId="2" xfId="0" applyFont="1" applyBorder="1" applyAlignment="1">
      <alignment wrapText="1"/>
    </xf>
    <xf numFmtId="3" fontId="3" fillId="0" borderId="0" xfId="0" applyNumberFormat="1" applyFont="1" applyAlignment="1" applyProtection="1">
      <alignment horizontal="center"/>
      <protection locked="0"/>
    </xf>
    <xf numFmtId="0" fontId="9" fillId="0" borderId="0" xfId="0" applyFont="1" applyAlignment="1">
      <alignment horizontal="left" vertical="center"/>
    </xf>
    <xf numFmtId="0" fontId="9" fillId="0" borderId="0" xfId="0" applyFont="1" applyAlignment="1">
      <alignment horizontal="left" vertical="top" wrapText="1"/>
    </xf>
    <xf numFmtId="0" fontId="11" fillId="0" borderId="0" xfId="0" applyFont="1"/>
    <xf numFmtId="0" fontId="12" fillId="0" borderId="0" xfId="0" applyFont="1" applyAlignment="1">
      <alignment horizontal="left" vertical="center" indent="2"/>
    </xf>
    <xf numFmtId="0" fontId="11" fillId="0" borderId="0" xfId="0" applyFont="1" applyAlignment="1">
      <alignment horizontal="center"/>
    </xf>
    <xf numFmtId="0" fontId="11" fillId="0" borderId="2" xfId="0" applyFont="1" applyBorder="1" applyAlignment="1">
      <alignment wrapText="1"/>
    </xf>
    <xf numFmtId="0" fontId="6" fillId="3" borderId="2" xfId="0" applyFont="1" applyFill="1" applyBorder="1" applyAlignment="1">
      <alignment wrapText="1"/>
    </xf>
    <xf numFmtId="3" fontId="3" fillId="0" borderId="1" xfId="0" applyNumberFormat="1" applyFont="1" applyBorder="1" applyAlignment="1" applyProtection="1">
      <alignment horizontal="center"/>
      <protection locked="0"/>
    </xf>
    <xf numFmtId="0" fontId="13" fillId="0" borderId="0" xfId="0" applyFont="1"/>
    <xf numFmtId="0" fontId="14" fillId="0" borderId="0" xfId="0" applyFont="1"/>
    <xf numFmtId="0" fontId="11" fillId="0" borderId="0" xfId="0" applyFont="1" applyAlignment="1">
      <alignment horizontal="center" wrapText="1"/>
    </xf>
    <xf numFmtId="0" fontId="11" fillId="0" borderId="4" xfId="0" applyFont="1" applyBorder="1" applyAlignment="1">
      <alignment horizontal="center" wrapText="1"/>
    </xf>
    <xf numFmtId="0" fontId="9" fillId="0" borderId="0" xfId="0" applyFont="1" applyAlignment="1">
      <alignment vertical="center"/>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wrapText="1"/>
    </xf>
    <xf numFmtId="0" fontId="9" fillId="0" borderId="3" xfId="0" applyFont="1" applyBorder="1" applyAlignment="1">
      <alignment wrapText="1"/>
    </xf>
    <xf numFmtId="0" fontId="14" fillId="0" borderId="0" xfId="0" applyFont="1" applyAlignment="1">
      <alignment horizontal="left" vertical="center" wrapText="1"/>
    </xf>
    <xf numFmtId="0" fontId="14" fillId="0" borderId="0" xfId="0" applyFont="1" applyAlignment="1">
      <alignment horizontal="left" vertical="center"/>
    </xf>
    <xf numFmtId="0" fontId="1" fillId="0" borderId="0" xfId="0" applyFont="1" applyAlignment="1">
      <alignment horizontal="left" vertical="center"/>
    </xf>
  </cellXfs>
  <cellStyles count="1">
    <cellStyle name="Normal" xfId="0" builtinId="0"/>
  </cellStyles>
  <dxfs count="1">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4"/>
  <sheetViews>
    <sheetView tabSelected="1" topLeftCell="A15" workbookViewId="0">
      <selection activeCell="N20" sqref="N20"/>
    </sheetView>
  </sheetViews>
  <sheetFormatPr defaultColWidth="9.109375" defaultRowHeight="13.8" x14ac:dyDescent="0.25"/>
  <cols>
    <col min="1" max="1" width="20.109375" style="2" customWidth="1"/>
    <col min="2" max="2" width="11" style="2" customWidth="1"/>
    <col min="3" max="3" width="32.5546875" style="2" customWidth="1"/>
    <col min="4" max="4" width="9.109375" style="2"/>
    <col min="5" max="5" width="3.33203125" style="2" customWidth="1"/>
    <col min="6" max="6" width="9.109375" style="2"/>
    <col min="7" max="7" width="10.109375" style="2" customWidth="1"/>
    <col min="8" max="8" width="12.44140625" style="2" customWidth="1"/>
    <col min="9" max="11" width="9.109375" style="2" hidden="1" customWidth="1"/>
    <col min="12" max="12" width="13.33203125" style="2" customWidth="1"/>
    <col min="13" max="13" width="13.88671875" style="2" bestFit="1" customWidth="1"/>
    <col min="14" max="14" width="50.44140625" style="11" bestFit="1" customWidth="1"/>
    <col min="15" max="15" width="86" style="2" bestFit="1" customWidth="1"/>
    <col min="16" max="16384" width="9.109375" style="2"/>
  </cols>
  <sheetData>
    <row r="1" spans="1:15" ht="17.399999999999999" x14ac:dyDescent="0.25">
      <c r="A1" s="33" t="s">
        <v>22</v>
      </c>
      <c r="B1" s="27"/>
      <c r="C1" s="27"/>
      <c r="D1" s="27"/>
      <c r="E1" s="27"/>
      <c r="F1" s="27"/>
      <c r="G1" s="27"/>
      <c r="H1" s="27"/>
      <c r="I1" s="27"/>
      <c r="J1" s="27"/>
      <c r="K1" s="27"/>
      <c r="L1" s="8"/>
      <c r="M1" s="8"/>
    </row>
    <row r="2" spans="1:15" ht="15.6" x14ac:dyDescent="0.25">
      <c r="A2" s="23" t="s">
        <v>12</v>
      </c>
      <c r="B2" s="14"/>
      <c r="C2" s="13"/>
      <c r="D2" s="14"/>
      <c r="E2" s="14"/>
      <c r="F2" s="14"/>
      <c r="G2" s="14"/>
      <c r="H2" s="14"/>
      <c r="I2" s="14"/>
      <c r="J2" s="14"/>
      <c r="K2" s="14"/>
      <c r="L2" s="8"/>
      <c r="M2" s="8"/>
    </row>
    <row r="3" spans="1:15" x14ac:dyDescent="0.25">
      <c r="A3" s="1" t="s">
        <v>15</v>
      </c>
    </row>
    <row r="4" spans="1:15" ht="79.5" customHeight="1" x14ac:dyDescent="0.25">
      <c r="A4" s="31" t="s">
        <v>21</v>
      </c>
      <c r="B4" s="32"/>
      <c r="C4" s="32"/>
      <c r="D4" s="32"/>
      <c r="E4" s="32"/>
      <c r="F4" s="32"/>
      <c r="G4" s="32"/>
      <c r="H4" s="32"/>
    </row>
    <row r="5" spans="1:15" x14ac:dyDescent="0.25">
      <c r="A5" s="1" t="s">
        <v>18</v>
      </c>
    </row>
    <row r="6" spans="1:15" x14ac:dyDescent="0.25">
      <c r="A6" s="17"/>
      <c r="D6" s="3"/>
      <c r="F6" s="3"/>
      <c r="O6" s="16"/>
    </row>
    <row r="7" spans="1:15" ht="27.6" x14ac:dyDescent="0.25">
      <c r="D7" s="18">
        <v>2024</v>
      </c>
      <c r="E7" s="16"/>
      <c r="F7" s="18">
        <v>2023</v>
      </c>
      <c r="G7" s="18" t="s">
        <v>0</v>
      </c>
      <c r="H7" s="18" t="s">
        <v>0</v>
      </c>
      <c r="I7" s="18"/>
      <c r="J7" s="18"/>
      <c r="K7" s="18"/>
      <c r="L7" s="24" t="s">
        <v>11</v>
      </c>
      <c r="M7" s="25"/>
      <c r="N7" s="20" t="s">
        <v>17</v>
      </c>
      <c r="O7" s="19" t="s">
        <v>16</v>
      </c>
    </row>
    <row r="8" spans="1:15" x14ac:dyDescent="0.25">
      <c r="D8" s="18" t="s">
        <v>1</v>
      </c>
      <c r="E8" s="16"/>
      <c r="F8" s="18" t="s">
        <v>1</v>
      </c>
      <c r="G8" s="18" t="s">
        <v>1</v>
      </c>
      <c r="H8" s="18" t="s">
        <v>10</v>
      </c>
      <c r="I8" s="18"/>
      <c r="J8" s="18"/>
      <c r="K8" s="16"/>
      <c r="L8" s="18" t="s">
        <v>19</v>
      </c>
      <c r="M8" s="18" t="s">
        <v>20</v>
      </c>
      <c r="O8" s="11"/>
    </row>
    <row r="9" spans="1:15" ht="14.4" thickBot="1" x14ac:dyDescent="0.3">
      <c r="D9" s="3"/>
      <c r="E9" s="3"/>
      <c r="O9" s="11"/>
    </row>
    <row r="10" spans="1:15" ht="30" customHeight="1" thickBot="1" x14ac:dyDescent="0.3">
      <c r="A10" s="27" t="s">
        <v>2</v>
      </c>
      <c r="B10" s="27"/>
      <c r="C10" s="27"/>
      <c r="D10" s="7">
        <v>1394086</v>
      </c>
      <c r="F10" s="7">
        <v>1218879</v>
      </c>
      <c r="G10" s="4"/>
      <c r="N10" s="9" t="str">
        <f>IF(D10=F22,"Explanation of % variance from PY opening balance not required - Balance brought forward agrees","Explanation of % variance from PY opening balance not required - Balance brought forward does not agree")</f>
        <v>Explanation of % variance from PY opening balance not required - Balance brought forward agrees</v>
      </c>
      <c r="O10" s="12"/>
    </row>
    <row r="11" spans="1:15" ht="14.4" thickBot="1" x14ac:dyDescent="0.3">
      <c r="D11" s="4"/>
      <c r="F11" s="4"/>
      <c r="O11" s="11"/>
    </row>
    <row r="12" spans="1:15" ht="14.4" thickBot="1" x14ac:dyDescent="0.3">
      <c r="A12" s="28" t="s">
        <v>13</v>
      </c>
      <c r="B12" s="29"/>
      <c r="C12" s="30"/>
      <c r="D12" s="7">
        <v>14421</v>
      </c>
      <c r="F12" s="7">
        <v>13960</v>
      </c>
      <c r="G12" s="4">
        <f>D12-F12</f>
        <v>461</v>
      </c>
      <c r="H12" s="5">
        <f>IF((D12&gt;F12),(D12-F12)/F12,IF(D12&lt;F12,-(D12-F12)/F12,IF(D12=F12,0)))</f>
        <v>3.3022922636103152E-2</v>
      </c>
      <c r="I12" s="2">
        <f>IF(D12-F12&lt;500,0,IF(D12-F12&gt;500,1,IF(D12-F12=500,1)))</f>
        <v>0</v>
      </c>
      <c r="J12" s="2">
        <f>IF(F12-D12&lt;500,0,IF(F12-D12&gt;500,1,IF(F12-D12=500,1)))</f>
        <v>0</v>
      </c>
      <c r="K12" s="3">
        <f>IF(H12&lt;0.15,0,IF(H12&gt;0.15,1,IF(H12=0.15,1)))</f>
        <v>0</v>
      </c>
      <c r="L12" s="3" t="str">
        <f>IF(H12&lt;15%, "NO","YES")</f>
        <v>NO</v>
      </c>
      <c r="M12" s="3" t="str">
        <f>IF(ABS(G12)&lt;100000, "NO","YES")</f>
        <v>NO</v>
      </c>
      <c r="N12" s="9" t="str">
        <f>IF((L12="YES")*AND(I12+J12&lt;1),"Explanation not required, difference less than £500"," ")</f>
        <v xml:space="preserve"> </v>
      </c>
      <c r="O12" s="12"/>
    </row>
    <row r="13" spans="1:15" ht="14.4" thickBot="1" x14ac:dyDescent="0.3">
      <c r="D13" s="4"/>
      <c r="F13" s="4"/>
      <c r="G13" s="4"/>
      <c r="H13" s="5"/>
      <c r="K13" s="3"/>
      <c r="L13" s="3"/>
      <c r="M13" s="3"/>
      <c r="O13" s="11"/>
    </row>
    <row r="14" spans="1:15" ht="409.6" thickBot="1" x14ac:dyDescent="0.3">
      <c r="A14" s="26" t="s">
        <v>3</v>
      </c>
      <c r="B14" s="26"/>
      <c r="C14" s="26"/>
      <c r="D14" s="7">
        <v>84288</v>
      </c>
      <c r="F14" s="7">
        <v>359051</v>
      </c>
      <c r="G14" s="4">
        <f>D14-F14</f>
        <v>-274763</v>
      </c>
      <c r="H14" s="5">
        <f>IF((D14&gt;F14),(D14-F14)/F14,IF(D14&lt;F14,-(D14-F14)/F14,IF(D14=F14,0)))</f>
        <v>0.7652478338731824</v>
      </c>
      <c r="I14" s="2">
        <f>IF(D14-F14&lt;500,0,IF(D14-F14&gt;500,1,IF(D14-F14=500,1)))</f>
        <v>0</v>
      </c>
      <c r="J14" s="2">
        <f>IF(F14-D14&lt;500,0,IF(F14-D14&gt;500,1,IF(F14-D14=500,1)))</f>
        <v>1</v>
      </c>
      <c r="K14" s="3">
        <f>IF(H14&lt;0.15,0,IF(H14&gt;0.15,1,IF(H14=0.15,1)))</f>
        <v>1</v>
      </c>
      <c r="L14" s="3" t="str">
        <f>IF(H14&lt;15%, "NO","YES")</f>
        <v>YES</v>
      </c>
      <c r="M14" s="3" t="str">
        <f>IF(ABS(G14)&lt;100000, "NO","YES")</f>
        <v>YES</v>
      </c>
      <c r="N14" s="9" t="s">
        <v>23</v>
      </c>
      <c r="O14" s="12"/>
    </row>
    <row r="15" spans="1:15" ht="14.4" thickBot="1" x14ac:dyDescent="0.3">
      <c r="D15" s="4"/>
      <c r="F15" s="4"/>
      <c r="G15" s="4"/>
      <c r="H15" s="5"/>
      <c r="K15" s="3"/>
      <c r="L15" s="3"/>
      <c r="M15" s="3"/>
      <c r="O15" s="11"/>
    </row>
    <row r="16" spans="1:15" ht="14.4" thickBot="1" x14ac:dyDescent="0.3">
      <c r="A16" s="26" t="s">
        <v>4</v>
      </c>
      <c r="B16" s="26"/>
      <c r="C16" s="26"/>
      <c r="D16" s="7">
        <v>10032</v>
      </c>
      <c r="F16" s="7">
        <v>9634</v>
      </c>
      <c r="G16" s="4">
        <f>D16-F16</f>
        <v>398</v>
      </c>
      <c r="H16" s="5">
        <f>IF((D16&gt;F16),(D16-F16)/F16,IF(D16&lt;F16,-(D16-F16)/F16,IF(D16=F16,0)))</f>
        <v>4.1312019929416646E-2</v>
      </c>
      <c r="I16" s="2">
        <f>IF(D16-F16&lt;500,0,IF(D16-F16&gt;500,1,IF(D16-F16=500,1)))</f>
        <v>0</v>
      </c>
      <c r="J16" s="2">
        <f>IF(F16-D16&lt;500,0,IF(F16-D16&gt;500,1,IF(F16-D16=500,1)))</f>
        <v>0</v>
      </c>
      <c r="K16" s="3">
        <f>IF(H16&lt;0.15,0,IF(H16&gt;0.15,1,IF(H16=0.15,1)))</f>
        <v>0</v>
      </c>
      <c r="L16" s="3" t="str">
        <f>IF(H16&lt;15%, "NO","YES")</f>
        <v>NO</v>
      </c>
      <c r="M16" s="3" t="str">
        <f>IF(ABS(G16)&lt;100000, "NO","YES")</f>
        <v>NO</v>
      </c>
      <c r="N16" s="9" t="str">
        <f>IF((L16="YES")*AND(I16+J16&lt;1),"Explanation not required, difference less than £500"," ")</f>
        <v xml:space="preserve"> </v>
      </c>
      <c r="O16" s="12"/>
    </row>
    <row r="17" spans="1:23" ht="14.4" thickBot="1" x14ac:dyDescent="0.3">
      <c r="D17" s="4"/>
      <c r="F17" s="4"/>
      <c r="G17" s="4"/>
      <c r="H17" s="5"/>
      <c r="K17" s="3"/>
      <c r="L17" s="3"/>
      <c r="M17" s="3"/>
      <c r="O17" s="11"/>
    </row>
    <row r="18" spans="1:23" ht="14.4" thickBot="1" x14ac:dyDescent="0.3">
      <c r="A18" s="26" t="s">
        <v>7</v>
      </c>
      <c r="B18" s="26"/>
      <c r="C18" s="26"/>
      <c r="D18" s="7">
        <v>0</v>
      </c>
      <c r="F18" s="7">
        <v>0</v>
      </c>
      <c r="G18" s="4">
        <f>D18-F18</f>
        <v>0</v>
      </c>
      <c r="H18" s="5">
        <f>IF((D18&gt;F18),(D18-F18)/F18,IF(D18&lt;F18,-(D18-F18)/F18,IF(D18=F18,0)))</f>
        <v>0</v>
      </c>
      <c r="I18" s="2">
        <f>IF(D18-F18&lt;500,0,IF(D18-F18&gt;500,1,IF(D18-F18=500,1)))</f>
        <v>0</v>
      </c>
      <c r="J18" s="2">
        <f>IF(F18-D18&lt;500,0,IF(F18-D18&gt;500,1,IF(F18-D18=500,1)))</f>
        <v>0</v>
      </c>
      <c r="K18" s="3">
        <f>IF(H18&lt;0.15,0,IF(H18&gt;0.15,1,IF(H18=0.15,1)))</f>
        <v>0</v>
      </c>
      <c r="L18" s="3" t="str">
        <f>IF(H18&lt;15%, "NO","YES")</f>
        <v>NO</v>
      </c>
      <c r="M18" s="3" t="str">
        <f>IF(ABS(G18)&lt;100000, "NO","YES")</f>
        <v>NO</v>
      </c>
      <c r="N18" s="9" t="str">
        <f>IF((L18="YES")*AND(I18+J18&lt;1),"Explanation not required, difference less than £500"," ")</f>
        <v xml:space="preserve"> </v>
      </c>
      <c r="O18" s="12"/>
    </row>
    <row r="19" spans="1:23" ht="14.4" thickBot="1" x14ac:dyDescent="0.3">
      <c r="D19" s="4"/>
      <c r="F19" s="4"/>
      <c r="G19" s="4"/>
      <c r="H19" s="5"/>
      <c r="K19" s="3"/>
      <c r="L19" s="3"/>
      <c r="M19" s="3"/>
      <c r="O19" s="11"/>
    </row>
    <row r="20" spans="1:23" ht="262.8" thickBot="1" x14ac:dyDescent="0.3">
      <c r="A20" s="26" t="s">
        <v>14</v>
      </c>
      <c r="B20" s="26"/>
      <c r="C20" s="26"/>
      <c r="D20" s="7">
        <v>140151</v>
      </c>
      <c r="F20" s="7">
        <v>188170</v>
      </c>
      <c r="G20" s="4">
        <f>D20-F20</f>
        <v>-48019</v>
      </c>
      <c r="H20" s="5">
        <f>IF((D20&gt;F20),(D20-F20)/F20,IF(D20&lt;F20,-(D20-F20)/F20,IF(D20=F20,0)))</f>
        <v>0.25518945634266887</v>
      </c>
      <c r="I20" s="2">
        <f>IF(D20-F20&lt;500,0,IF(D20-F20&gt;500,1,IF(D20-F20=500,1)))</f>
        <v>0</v>
      </c>
      <c r="J20" s="2">
        <f>IF(F20-D20&lt;500,0,IF(F20-D20&gt;500,1,IF(F20-D20=500,1)))</f>
        <v>1</v>
      </c>
      <c r="K20" s="3">
        <f>IF(H20&lt;0.15,0,IF(H20&gt;0.15,1,IF(H20=0.15,1)))</f>
        <v>1</v>
      </c>
      <c r="L20" s="3" t="str">
        <f>IF(H20&lt;15%, "NO","YES")</f>
        <v>YES</v>
      </c>
      <c r="M20" s="3" t="str">
        <f>IF(ABS(G20)&lt;100000, "NO","YES")</f>
        <v>NO</v>
      </c>
      <c r="N20" s="9" t="s">
        <v>24</v>
      </c>
      <c r="O20" s="12"/>
    </row>
    <row r="21" spans="1:23" ht="14.4" thickBot="1" x14ac:dyDescent="0.3">
      <c r="D21" s="4"/>
      <c r="F21" s="4"/>
      <c r="G21" s="4"/>
      <c r="H21" s="5"/>
      <c r="K21" s="3"/>
      <c r="L21" s="3"/>
      <c r="M21" s="3"/>
      <c r="O21" s="11"/>
    </row>
    <row r="22" spans="1:23" ht="14.4" thickBot="1" x14ac:dyDescent="0.3">
      <c r="A22" s="6" t="s">
        <v>5</v>
      </c>
      <c r="D22" s="21">
        <f>D10+D12+D14-D16-D18-D20</f>
        <v>1342612</v>
      </c>
      <c r="F22" s="21">
        <f>F10+F12+F14-F16-F18-F20</f>
        <v>1394086</v>
      </c>
      <c r="G22" s="4">
        <f>D22-F22</f>
        <v>-51474</v>
      </c>
      <c r="H22" s="5">
        <f>IF((D22&gt;F22),(D22-F22)/F22,IF(D22&lt;F22,-(D22-F22)/F22,IF(D22=F22,0)))</f>
        <v>3.6923116651340016E-2</v>
      </c>
      <c r="I22" s="2">
        <f>IF(D22-F22&lt;500,0,IF(D22-F22&gt;500,1,IF(D22-F22=500,1)))</f>
        <v>0</v>
      </c>
      <c r="J22" s="2">
        <f>IF(F22-D22&lt;500,0,IF(F22-D22&gt;500,1,IF(F22-D22=500,1)))</f>
        <v>1</v>
      </c>
      <c r="K22" s="3">
        <f>IF(H22&lt;0.15,0,IF(H22&gt;0.15,1,IF(H22=0.15,1)))</f>
        <v>0</v>
      </c>
      <c r="L22" s="3" t="str">
        <f>IF(H22&lt;15%, "NO","YES")</f>
        <v>NO</v>
      </c>
      <c r="M22" s="3" t="str">
        <f>IF(ABS(G22)&lt;100000, "NO","YES")</f>
        <v>NO</v>
      </c>
      <c r="N22" s="9" t="str">
        <f>IF((L22="YES")*AND(I22+J22&lt;1),"Explanation not required, difference less than £500"," ")</f>
        <v xml:space="preserve"> </v>
      </c>
      <c r="O22" s="12"/>
    </row>
    <row r="23" spans="1:23" ht="14.4" thickBot="1" x14ac:dyDescent="0.3">
      <c r="D23" s="4"/>
      <c r="F23" s="4"/>
      <c r="G23" s="4"/>
      <c r="H23" s="5"/>
      <c r="K23" s="3"/>
      <c r="L23" s="3"/>
      <c r="M23" s="3"/>
      <c r="O23" s="11"/>
    </row>
    <row r="24" spans="1:23" ht="14.4" thickBot="1" x14ac:dyDescent="0.3">
      <c r="A24" s="26" t="s">
        <v>9</v>
      </c>
      <c r="B24" s="26"/>
      <c r="C24" s="26"/>
      <c r="D24" s="7">
        <v>1342502</v>
      </c>
      <c r="F24" s="7">
        <v>1419204</v>
      </c>
      <c r="G24" s="4">
        <f>D24-F24</f>
        <v>-76702</v>
      </c>
      <c r="H24" s="5">
        <f>IF((D24&gt;F24),(D24-F24)/F24,IF(D24&lt;F24,-(D24-F24)/F24,IF(D24=F24,0)))</f>
        <v>5.4045789047945186E-2</v>
      </c>
      <c r="I24" s="2">
        <f>IF(D24-F24&lt;500,0,IF(D24-F24&gt;500,1,IF(D24-F24=500,1)))</f>
        <v>0</v>
      </c>
      <c r="J24" s="2">
        <f>IF(F24-D24&lt;500,0,IF(F24-D24&gt;500,1,IF(F24-D24=500,1)))</f>
        <v>1</v>
      </c>
      <c r="K24" s="3">
        <f>IF(H24&lt;0.15,0,IF(H24&gt;0.15,1,IF(H24=0.15,1)))</f>
        <v>0</v>
      </c>
      <c r="L24" s="3" t="str">
        <f>IF(H24&lt;15%, "NO","YES")</f>
        <v>NO</v>
      </c>
      <c r="M24" s="3" t="str">
        <f>IF(ABS(G24)&lt;100000, "NO","YES")</f>
        <v>NO</v>
      </c>
      <c r="N24" s="9" t="str">
        <f>IF((L24="YES")*AND(I24+J24&lt;1),"Explanation not required, difference less than £500"," ")</f>
        <v xml:space="preserve"> </v>
      </c>
      <c r="O24" s="12"/>
    </row>
    <row r="25" spans="1:23" ht="14.4" thickBot="1" x14ac:dyDescent="0.3">
      <c r="D25" s="4"/>
      <c r="F25" s="4"/>
      <c r="G25" s="4"/>
      <c r="H25" s="5"/>
      <c r="K25" s="3"/>
      <c r="L25" s="3"/>
      <c r="M25" s="3"/>
      <c r="O25" s="11"/>
    </row>
    <row r="26" spans="1:23" ht="14.4" thickBot="1" x14ac:dyDescent="0.3">
      <c r="A26" s="26" t="s">
        <v>8</v>
      </c>
      <c r="B26" s="26"/>
      <c r="C26" s="26"/>
      <c r="D26" s="7">
        <v>317096</v>
      </c>
      <c r="F26" s="7">
        <v>315196</v>
      </c>
      <c r="G26" s="4">
        <f>D26-F26</f>
        <v>1900</v>
      </c>
      <c r="H26" s="5">
        <f>IF((D26&gt;F26),(D26-F26)/F26,IF(D26&lt;F26,-(D26-F26)/F26,IF(D26=F26,0)))</f>
        <v>6.0279952791279078E-3</v>
      </c>
      <c r="I26" s="2">
        <f>IF(D26-F26&lt;500,0,IF(D26-F26&gt;500,1,IF(D26-F26=500,1)))</f>
        <v>1</v>
      </c>
      <c r="J26" s="2">
        <f>IF(F26-D26&lt;500,0,IF(F26-D26&gt;500,1,IF(F26-D26=500,1)))</f>
        <v>0</v>
      </c>
      <c r="K26" s="3">
        <f>IF(H26&lt;0.15,0,IF(H26&gt;0.15,1,IF(H26=0.15,1)))</f>
        <v>0</v>
      </c>
      <c r="L26" s="3" t="str">
        <f>IF(H26&lt;15%, "NO","YES")</f>
        <v>NO</v>
      </c>
      <c r="M26" s="3" t="str">
        <f>IF(ABS(G26)&lt;100000, "NO","YES")</f>
        <v>NO</v>
      </c>
      <c r="N26" s="9" t="str">
        <f>IF((L26="YES")*AND(I26+J26&lt;1),"Explanation not required, difference less than £500"," ")</f>
        <v xml:space="preserve"> </v>
      </c>
      <c r="O26" s="12"/>
    </row>
    <row r="27" spans="1:23" ht="14.4" thickBot="1" x14ac:dyDescent="0.3">
      <c r="D27" s="4"/>
      <c r="F27" s="4"/>
      <c r="G27" s="4"/>
      <c r="H27" s="5"/>
      <c r="K27" s="3"/>
      <c r="L27" s="3"/>
      <c r="M27" s="3"/>
      <c r="O27" s="11"/>
    </row>
    <row r="28" spans="1:23" ht="14.4" thickBot="1" x14ac:dyDescent="0.3">
      <c r="A28" s="26" t="s">
        <v>6</v>
      </c>
      <c r="B28" s="26"/>
      <c r="C28" s="26"/>
      <c r="D28" s="7">
        <v>0</v>
      </c>
      <c r="F28" s="7">
        <v>0</v>
      </c>
      <c r="G28" s="4">
        <f>D28-F28</f>
        <v>0</v>
      </c>
      <c r="H28" s="5">
        <f>IF((D28&gt;F28),(D28-F28)/F28,IF(D28&lt;F28,-(D28-F28)/F28,IF(D28=F28,0)))</f>
        <v>0</v>
      </c>
      <c r="I28" s="2">
        <f>IF(D28-F28&lt;500,0,IF(D28-F28&gt;500,1,IF(D28-F28=500,1)))</f>
        <v>0</v>
      </c>
      <c r="J28" s="2">
        <f>IF(F28-D28&lt;500,0,IF(F28-D28&gt;500,1,IF(F28-D28=500,1)))</f>
        <v>0</v>
      </c>
      <c r="K28" s="3">
        <f>IF(H28&lt;0.15,0,IF(H28&gt;0.15,1,IF(H28=0.15,1)))</f>
        <v>0</v>
      </c>
      <c r="L28" s="3" t="str">
        <f>IF(H28&lt;15%, "NO","YES")</f>
        <v>NO</v>
      </c>
      <c r="M28" s="3" t="str">
        <f>IF(ABS(G28)&lt;100000, "NO","YES")</f>
        <v>NO</v>
      </c>
      <c r="N28" s="9" t="str">
        <f>IF((L28="YES")*AND(I28+J28&lt;1),"Explanation not required, difference less than £500"," ")</f>
        <v xml:space="preserve"> </v>
      </c>
      <c r="O28" s="12"/>
    </row>
    <row r="29" spans="1:23" x14ac:dyDescent="0.25">
      <c r="H29" s="5"/>
      <c r="K29" s="3"/>
      <c r="L29" s="3"/>
      <c r="M29" s="3"/>
      <c r="O29" s="11"/>
    </row>
    <row r="30" spans="1:23" x14ac:dyDescent="0.25">
      <c r="C30" s="10"/>
    </row>
    <row r="31" spans="1:23" ht="15" customHeight="1" x14ac:dyDescent="0.25">
      <c r="P31" s="15"/>
      <c r="Q31" s="15"/>
      <c r="R31" s="15"/>
      <c r="S31" s="15"/>
      <c r="T31" s="15"/>
      <c r="U31" s="15"/>
      <c r="V31" s="15"/>
      <c r="W31" s="15"/>
    </row>
    <row r="32" spans="1:23" ht="17.399999999999999" x14ac:dyDescent="0.3">
      <c r="C32" s="22"/>
      <c r="O32" s="15"/>
      <c r="P32" s="15"/>
      <c r="Q32" s="15"/>
      <c r="R32" s="15"/>
      <c r="S32" s="15"/>
      <c r="T32" s="15"/>
      <c r="U32" s="15"/>
      <c r="V32" s="15"/>
      <c r="W32" s="15"/>
    </row>
    <row r="34" spans="3:3" ht="17.399999999999999" x14ac:dyDescent="0.3">
      <c r="C34" s="22"/>
    </row>
  </sheetData>
  <mergeCells count="12">
    <mergeCell ref="A4:H4"/>
    <mergeCell ref="A18:C18"/>
    <mergeCell ref="A20:C20"/>
    <mergeCell ref="A1:K1"/>
    <mergeCell ref="A24:C24"/>
    <mergeCell ref="L7:M7"/>
    <mergeCell ref="A26:C26"/>
    <mergeCell ref="A28:C28"/>
    <mergeCell ref="A10:C10"/>
    <mergeCell ref="A12:C12"/>
    <mergeCell ref="A14:C14"/>
    <mergeCell ref="A16:C16"/>
  </mergeCells>
  <conditionalFormatting sqref="N10">
    <cfRule type="cellIs" dxfId="0" priority="1" stopIfTrue="1" operator="equal">
      <formula>"Explanation of % variance from PY opening balance not required - Balance brought forward does not agree"</formula>
    </cfRule>
  </conditionalFormatting>
  <pageMargins left="0.70866141732283472" right="0.70866141732283472" top="0.74803149606299213" bottom="0.74803149606299213"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Variances</vt:lpstr>
      <vt:lpstr>Variances!Print_Area</vt:lpstr>
    </vt:vector>
  </TitlesOfParts>
  <Company>Littlejohn LLP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jsheridan</dc:creator>
  <cp:lastModifiedBy>Helsington Parish Council</cp:lastModifiedBy>
  <cp:lastPrinted>2024-06-28T13:11:32Z</cp:lastPrinted>
  <dcterms:created xsi:type="dcterms:W3CDTF">2012-07-11T10:01:28Z</dcterms:created>
  <dcterms:modified xsi:type="dcterms:W3CDTF">2024-06-28T19:42:43Z</dcterms:modified>
</cp:coreProperties>
</file>